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afe724048033b6/"/>
    </mc:Choice>
  </mc:AlternateContent>
  <xr:revisionPtr revIDLastSave="35" documentId="8_{BD186D23-300C-4594-9511-FDB6A508A9E3}" xr6:coauthVersionLast="47" xr6:coauthVersionMax="47" xr10:uidLastSave="{2A687524-E1DE-4547-9B6E-969188DCB4EF}"/>
  <bookViews>
    <workbookView xWindow="28680" yWindow="-120" windowWidth="29040" windowHeight="15720" xr2:uid="{9FB76876-4CD6-48FF-A4F1-ADC80183B84A}"/>
  </bookViews>
  <sheets>
    <sheet name="ProfitOptics Cust Profit Mod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30" i="1" l="1"/>
  <c r="O30" i="1"/>
  <c r="P30" i="1" s="1"/>
  <c r="M30" i="1"/>
  <c r="K30" i="1"/>
  <c r="I30" i="1"/>
  <c r="G30" i="1"/>
  <c r="F30" i="1"/>
  <c r="T28" i="1"/>
  <c r="S28" i="1"/>
  <c r="R28" i="1"/>
  <c r="Q28" i="1"/>
  <c r="P28" i="1"/>
  <c r="U28" i="1" s="1"/>
  <c r="N28" i="1"/>
  <c r="L28" i="1"/>
  <c r="J28" i="1"/>
  <c r="H28" i="1"/>
  <c r="T27" i="1"/>
  <c r="S27" i="1"/>
  <c r="R27" i="1"/>
  <c r="Q27" i="1"/>
  <c r="P27" i="1"/>
  <c r="U27" i="1" s="1"/>
  <c r="N27" i="1"/>
  <c r="L27" i="1"/>
  <c r="J27" i="1"/>
  <c r="H27" i="1"/>
  <c r="T26" i="1"/>
  <c r="S26" i="1"/>
  <c r="R26" i="1"/>
  <c r="Q26" i="1"/>
  <c r="P26" i="1"/>
  <c r="U26" i="1" s="1"/>
  <c r="N26" i="1"/>
  <c r="L26" i="1"/>
  <c r="J26" i="1"/>
  <c r="H26" i="1"/>
  <c r="T25" i="1"/>
  <c r="S25" i="1"/>
  <c r="R25" i="1"/>
  <c r="Q25" i="1"/>
  <c r="P25" i="1"/>
  <c r="U25" i="1" s="1"/>
  <c r="N25" i="1"/>
  <c r="L25" i="1"/>
  <c r="J25" i="1"/>
  <c r="H25" i="1"/>
  <c r="T24" i="1"/>
  <c r="S24" i="1"/>
  <c r="R24" i="1"/>
  <c r="Q24" i="1"/>
  <c r="P24" i="1"/>
  <c r="U24" i="1" s="1"/>
  <c r="N24" i="1"/>
  <c r="L24" i="1"/>
  <c r="J24" i="1"/>
  <c r="H24" i="1"/>
  <c r="T23" i="1"/>
  <c r="S23" i="1"/>
  <c r="R23" i="1"/>
  <c r="Q23" i="1"/>
  <c r="P23" i="1"/>
  <c r="U23" i="1" s="1"/>
  <c r="N23" i="1"/>
  <c r="L23" i="1"/>
  <c r="J23" i="1"/>
  <c r="H23" i="1"/>
  <c r="T22" i="1"/>
  <c r="S22" i="1"/>
  <c r="R22" i="1"/>
  <c r="Q22" i="1"/>
  <c r="P22" i="1"/>
  <c r="U22" i="1" s="1"/>
  <c r="N22" i="1"/>
  <c r="L22" i="1"/>
  <c r="J22" i="1"/>
  <c r="H22" i="1"/>
  <c r="T21" i="1"/>
  <c r="S21" i="1"/>
  <c r="R21" i="1"/>
  <c r="Q21" i="1"/>
  <c r="P21" i="1"/>
  <c r="U21" i="1" s="1"/>
  <c r="N21" i="1"/>
  <c r="L21" i="1"/>
  <c r="J21" i="1"/>
  <c r="H21" i="1"/>
  <c r="T20" i="1"/>
  <c r="S20" i="1"/>
  <c r="R20" i="1"/>
  <c r="Q20" i="1"/>
  <c r="P20" i="1"/>
  <c r="U20" i="1" s="1"/>
  <c r="N20" i="1"/>
  <c r="L20" i="1"/>
  <c r="J20" i="1"/>
  <c r="H20" i="1"/>
  <c r="H30" i="1" l="1"/>
  <c r="T30" i="1"/>
  <c r="W27" i="1"/>
  <c r="X27" i="1" s="1"/>
  <c r="W22" i="1"/>
  <c r="X22" i="1" s="1"/>
  <c r="Q30" i="1"/>
  <c r="R30" i="1"/>
  <c r="W23" i="1"/>
  <c r="X23" i="1" s="1"/>
  <c r="W28" i="1"/>
  <c r="X28" i="1" s="1"/>
  <c r="S30" i="1"/>
  <c r="W25" i="1"/>
  <c r="X25" i="1" s="1"/>
  <c r="W21" i="1"/>
  <c r="X21" i="1" s="1"/>
  <c r="W26" i="1"/>
  <c r="X26" i="1" s="1"/>
  <c r="U30" i="1"/>
  <c r="W24" i="1"/>
  <c r="X24" i="1" s="1"/>
  <c r="W20" i="1"/>
  <c r="J30" i="1"/>
  <c r="L30" i="1"/>
  <c r="N30" i="1"/>
  <c r="X20" i="1" l="1"/>
  <c r="W30" i="1"/>
  <c r="X30" i="1" s="1"/>
</calcChain>
</file>

<file path=xl/sharedStrings.xml><?xml version="1.0" encoding="utf-8"?>
<sst xmlns="http://schemas.openxmlformats.org/spreadsheetml/2006/main" count="45" uniqueCount="45">
  <si>
    <t>Customer</t>
  </si>
  <si>
    <t>Sales $</t>
  </si>
  <si>
    <t>Cost $</t>
  </si>
  <si>
    <t>GP %</t>
  </si>
  <si>
    <t>Orders</t>
  </si>
  <si>
    <t>Sales / Order</t>
  </si>
  <si>
    <t>Lines</t>
  </si>
  <si>
    <t>Sales / Line</t>
  </si>
  <si>
    <t>Return $</t>
  </si>
  <si>
    <t>Return % Sales</t>
  </si>
  <si>
    <t>Avg DSO</t>
  </si>
  <si>
    <t>DSO Cost % Sales</t>
  </si>
  <si>
    <t>Order Cost</t>
  </si>
  <si>
    <t xml:space="preserve"> Line Cost</t>
  </si>
  <si>
    <t>Return Cost</t>
  </si>
  <si>
    <t>SG &amp; A Cost</t>
  </si>
  <si>
    <t>DSO Cost</t>
  </si>
  <si>
    <t>Outbound Freight Cost</t>
  </si>
  <si>
    <t>Net Profit $</t>
  </si>
  <si>
    <t>Net Profit %</t>
  </si>
  <si>
    <t>Unified Universal</t>
  </si>
  <si>
    <t>Best Products</t>
  </si>
  <si>
    <t>International Corp.</t>
  </si>
  <si>
    <t>American Widget</t>
  </si>
  <si>
    <t>National Inc.</t>
  </si>
  <si>
    <t>Acme Inc.</t>
  </si>
  <si>
    <t>AAA Mfg.</t>
  </si>
  <si>
    <t>Conglomerated</t>
  </si>
  <si>
    <t>Diversified Ind.</t>
  </si>
  <si>
    <t>Total</t>
  </si>
  <si>
    <t>Activity Based Cost Drivers</t>
  </si>
  <si>
    <t>Cost Per Order</t>
  </si>
  <si>
    <t>Cost Per Line</t>
  </si>
  <si>
    <t>Cost per return as percent of dollars returned</t>
  </si>
  <si>
    <t>Sales &amp; Admin as percent of sales dollars</t>
  </si>
  <si>
    <t>Capital Cost of DSO and Inventory</t>
  </si>
  <si>
    <t>Input</t>
  </si>
  <si>
    <t>Instructions:</t>
  </si>
  <si>
    <t>As you update any of these inputs, the calculations will adjust to reach Net Profit %.</t>
  </si>
  <si>
    <t>The inputs can be updated to reflect data for your current business.</t>
  </si>
  <si>
    <t>In the below model, cells in this format are your input -&gt;</t>
  </si>
  <si>
    <t>ProfitOptics Customer Profitability Model</t>
  </si>
  <si>
    <t>For more information on how ProfitOptics applications help automate, identify, optimize, and increase profit,</t>
  </si>
  <si>
    <t>please feel free to contact us at info@profitoptics.com</t>
  </si>
  <si>
    <t>As presented by ProfitOptics as part of the HIDA Enhancing Healthcare Distributor Profitability Webinar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</si>
</sst>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5403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396"/>
        <bgColor indexed="64"/>
      </patternFill>
    </fill>
    <fill>
      <patternFill patternType="solid">
        <fgColor rgb="FF05403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9" fontId="0" fillId="2" borderId="2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9" fontId="0" fillId="2" borderId="3" xfId="0" applyNumberFormat="1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5" fontId="0" fillId="2" borderId="2" xfId="0" applyNumberFormat="1" applyFill="1" applyBorder="1" applyAlignment="1">
      <alignment vertical="center"/>
    </xf>
    <xf numFmtId="165" fontId="0" fillId="2" borderId="3" xfId="0" applyNumberFormat="1" applyFill="1" applyBorder="1" applyAlignment="1">
      <alignment vertical="center"/>
    </xf>
    <xf numFmtId="165" fontId="0" fillId="2" borderId="0" xfId="0" applyNumberFormat="1" applyFill="1"/>
    <xf numFmtId="165" fontId="3" fillId="2" borderId="1" xfId="0" applyNumberFormat="1" applyFont="1" applyFill="1" applyBorder="1"/>
    <xf numFmtId="165" fontId="0" fillId="0" borderId="0" xfId="0" applyNumberFormat="1"/>
    <xf numFmtId="165" fontId="2" fillId="4" borderId="12" xfId="0" applyNumberFormat="1" applyFont="1" applyFill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3" fillId="3" borderId="8" xfId="0" applyNumberFormat="1" applyFont="1" applyFill="1" applyBorder="1" applyAlignment="1">
      <alignment horizontal="center" vertical="center" wrapText="1"/>
    </xf>
    <xf numFmtId="165" fontId="3" fillId="2" borderId="9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65" fontId="4" fillId="0" borderId="0" xfId="0" applyNumberFormat="1" applyFont="1"/>
    <xf numFmtId="164" fontId="3" fillId="2" borderId="1" xfId="0" applyNumberFormat="1" applyFont="1" applyFill="1" applyBorder="1" applyAlignment="1">
      <alignment horizontal="center"/>
    </xf>
    <xf numFmtId="164" fontId="2" fillId="4" borderId="4" xfId="0" applyNumberFormat="1" applyFont="1" applyFill="1" applyBorder="1" applyAlignment="1">
      <alignment horizontal="center"/>
    </xf>
    <xf numFmtId="44" fontId="2" fillId="4" borderId="4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165" fontId="0" fillId="0" borderId="2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0" fontId="8" fillId="0" borderId="0" xfId="0" applyFont="1"/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3" fontId="0" fillId="2" borderId="5" xfId="1" applyFont="1" applyFill="1" applyBorder="1" applyAlignment="1">
      <alignment horizontal="right" vertical="center"/>
    </xf>
    <xf numFmtId="43" fontId="0" fillId="2" borderId="0" xfId="1" applyFont="1" applyFill="1" applyBorder="1" applyAlignment="1">
      <alignment horizontal="right" vertical="center"/>
    </xf>
    <xf numFmtId="43" fontId="0" fillId="2" borderId="6" xfId="1" applyFont="1" applyFill="1" applyBorder="1" applyAlignment="1">
      <alignment horizontal="right" vertical="center"/>
    </xf>
    <xf numFmtId="43" fontId="0" fillId="2" borderId="7" xfId="1" applyFont="1" applyFill="1" applyBorder="1" applyAlignment="1">
      <alignment horizontal="right" vertical="center"/>
    </xf>
    <xf numFmtId="0" fontId="9" fillId="0" borderId="0" xfId="2" applyFont="1"/>
    <xf numFmtId="0" fontId="10" fillId="5" borderId="0" xfId="0" applyFont="1" applyFill="1"/>
    <xf numFmtId="0" fontId="0" fillId="5" borderId="0" xfId="0" applyFill="1"/>
    <xf numFmtId="165" fontId="0" fillId="5" borderId="0" xfId="0" applyNumberFormat="1" applyFill="1"/>
    <xf numFmtId="0" fontId="0" fillId="5" borderId="0" xfId="0" applyFill="1" applyAlignment="1">
      <alignment horizontal="center"/>
    </xf>
    <xf numFmtId="165" fontId="6" fillId="5" borderId="0" xfId="0" applyNumberFormat="1" applyFont="1" applyFill="1"/>
    <xf numFmtId="0" fontId="2" fillId="5" borderId="0" xfId="0" applyFont="1" applyFill="1" applyAlignment="1">
      <alignment horizontal="center"/>
    </xf>
    <xf numFmtId="0" fontId="2" fillId="5" borderId="0" xfId="0" applyFont="1" applyFill="1"/>
    <xf numFmtId="165" fontId="2" fillId="5" borderId="0" xfId="0" applyNumberFormat="1" applyFont="1" applyFill="1"/>
  </cellXfs>
  <cellStyles count="3">
    <cellStyle name="Comma" xfId="1" builtinId="3"/>
    <cellStyle name="Hyperlink" xfId="2" builtinId="8"/>
    <cellStyle name="Normal" xfId="0" builtinId="0"/>
  </cellStyles>
  <dxfs count="9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5403E"/>
      <color rgb="FF0073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9525</xdr:colOff>
      <xdr:row>2</xdr:row>
      <xdr:rowOff>47626</xdr:rowOff>
    </xdr:from>
    <xdr:to>
      <xdr:col>23</xdr:col>
      <xdr:colOff>457200</xdr:colOff>
      <xdr:row>6</xdr:row>
      <xdr:rowOff>180478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526797-D470-6ECC-5D8D-59E1BDBE3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2850" y="314326"/>
          <a:ext cx="2600325" cy="780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A3DF7-5999-40B1-8BC3-1C2D7EF0F435}">
  <sheetPr codeName="Sheet1"/>
  <dimension ref="A1:AA34"/>
  <sheetViews>
    <sheetView showGridLines="0" tabSelected="1" workbookViewId="0">
      <selection activeCell="E13" sqref="E13"/>
    </sheetView>
  </sheetViews>
  <sheetFormatPr defaultColWidth="0" defaultRowHeight="15" zeroHeight="1" outlineLevelRow="1" x14ac:dyDescent="0.25"/>
  <cols>
    <col min="1" max="1" width="1" customWidth="1"/>
    <col min="2" max="2" width="3" customWidth="1"/>
    <col min="3" max="3" width="1" customWidth="1"/>
    <col min="4" max="4" width="1.7109375" customWidth="1"/>
    <col min="5" max="5" width="18.85546875" customWidth="1"/>
    <col min="6" max="6" width="12.85546875" style="28" customWidth="1"/>
    <col min="7" max="7" width="12.28515625" style="28" customWidth="1"/>
    <col min="8" max="8" width="9.140625" style="13" customWidth="1"/>
    <col min="9" max="9" width="9.140625" customWidth="1"/>
    <col min="10" max="10" width="9.140625" style="28" customWidth="1"/>
    <col min="11" max="11" width="9.140625" style="13" customWidth="1"/>
    <col min="12" max="13" width="9.140625" style="28" customWidth="1"/>
    <col min="14" max="15" width="9.140625" customWidth="1"/>
    <col min="16" max="16" width="9.140625" style="13" customWidth="1"/>
    <col min="17" max="19" width="9.140625" style="28" customWidth="1"/>
    <col min="20" max="20" width="10" style="28" customWidth="1"/>
    <col min="21" max="21" width="9.140625" style="28" customWidth="1"/>
    <col min="22" max="22" width="10.28515625" style="28" customWidth="1"/>
    <col min="23" max="23" width="12.85546875" style="28" customWidth="1"/>
    <col min="24" max="24" width="9.140625" style="13" customWidth="1"/>
    <col min="25" max="25" width="1.7109375" customWidth="1"/>
    <col min="26" max="26" width="3.140625" customWidth="1"/>
    <col min="27" max="27" width="1" customWidth="1"/>
    <col min="28" max="16384" width="9.140625" hidden="1"/>
  </cols>
  <sheetData>
    <row r="1" spans="2:26" ht="5.25" customHeight="1" x14ac:dyDescent="0.25"/>
    <row r="2" spans="2:26" ht="15.75" customHeight="1" x14ac:dyDescent="0.25">
      <c r="B2" s="53"/>
      <c r="C2" s="54"/>
      <c r="D2" s="54"/>
      <c r="E2" s="54"/>
      <c r="F2" s="55"/>
      <c r="G2" s="55"/>
      <c r="H2" s="56"/>
      <c r="I2" s="54"/>
      <c r="J2" s="55"/>
      <c r="K2" s="56"/>
      <c r="L2" s="55"/>
      <c r="M2" s="55"/>
      <c r="N2" s="54"/>
      <c r="O2" s="54"/>
      <c r="P2" s="56"/>
      <c r="Q2" s="55"/>
      <c r="R2" s="55"/>
      <c r="S2" s="55"/>
      <c r="T2" s="55"/>
      <c r="U2" s="55"/>
      <c r="V2" s="55"/>
      <c r="W2" s="55"/>
      <c r="X2" s="56"/>
      <c r="Y2" s="54"/>
      <c r="Z2" s="54"/>
    </row>
    <row r="3" spans="2:26" ht="5.25" customHeight="1" thickBot="1" x14ac:dyDescent="0.3">
      <c r="B3" s="53"/>
      <c r="Z3" s="54"/>
    </row>
    <row r="4" spans="2:26" ht="15.75" outlineLevel="1" thickBot="1" x14ac:dyDescent="0.3">
      <c r="B4" s="53"/>
      <c r="E4" s="39" t="s">
        <v>37</v>
      </c>
      <c r="F4" s="34" t="s">
        <v>40</v>
      </c>
      <c r="G4" s="34"/>
      <c r="K4" s="29" t="s">
        <v>36</v>
      </c>
      <c r="N4" s="28"/>
      <c r="Z4" s="54"/>
    </row>
    <row r="5" spans="2:26" outlineLevel="1" x14ac:dyDescent="0.25">
      <c r="B5" s="53"/>
      <c r="E5" s="28"/>
      <c r="F5" s="28" t="s">
        <v>38</v>
      </c>
      <c r="G5" s="34"/>
      <c r="N5" s="28"/>
      <c r="Z5" s="54"/>
    </row>
    <row r="6" spans="2:26" outlineLevel="1" x14ac:dyDescent="0.25">
      <c r="B6" s="53"/>
      <c r="E6" s="28"/>
      <c r="F6" s="28" t="s">
        <v>39</v>
      </c>
      <c r="G6" s="34"/>
      <c r="N6" s="28"/>
      <c r="Z6" s="54"/>
    </row>
    <row r="7" spans="2:26" outlineLevel="1" x14ac:dyDescent="0.25">
      <c r="B7" s="53"/>
      <c r="G7" s="34"/>
      <c r="I7" s="12"/>
      <c r="Z7" s="54"/>
    </row>
    <row r="8" spans="2:26" outlineLevel="1" x14ac:dyDescent="0.25">
      <c r="B8" s="53"/>
      <c r="C8" s="54"/>
      <c r="D8" s="54"/>
      <c r="E8" s="54"/>
      <c r="F8" s="55"/>
      <c r="G8" s="55"/>
      <c r="H8" s="56"/>
      <c r="I8" s="54"/>
      <c r="J8" s="55"/>
      <c r="K8" s="56"/>
      <c r="L8" s="55"/>
      <c r="M8" s="55"/>
      <c r="N8" s="54"/>
      <c r="O8" s="54"/>
      <c r="P8" s="56"/>
      <c r="Q8" s="55"/>
      <c r="R8" s="55"/>
      <c r="S8" s="55"/>
      <c r="T8" s="55"/>
      <c r="U8" s="55"/>
      <c r="V8" s="55"/>
      <c r="W8" s="55"/>
      <c r="X8" s="56"/>
      <c r="Y8" s="54"/>
      <c r="Z8" s="54"/>
    </row>
    <row r="9" spans="2:26" outlineLevel="1" x14ac:dyDescent="0.25">
      <c r="B9" s="53"/>
      <c r="G9" s="34"/>
      <c r="I9" s="12"/>
      <c r="Z9" s="54"/>
    </row>
    <row r="10" spans="2:26" ht="23.25" x14ac:dyDescent="0.35">
      <c r="B10" s="53"/>
      <c r="D10" s="54"/>
      <c r="E10" s="57" t="s">
        <v>41</v>
      </c>
      <c r="F10" s="55"/>
      <c r="G10" s="58"/>
      <c r="H10" s="58"/>
      <c r="I10" s="59"/>
      <c r="J10" s="60"/>
      <c r="K10" s="58"/>
      <c r="L10" s="60"/>
      <c r="M10" s="60"/>
      <c r="N10" s="59"/>
      <c r="O10" s="59"/>
      <c r="P10" s="58"/>
      <c r="Q10" s="60"/>
      <c r="R10" s="60"/>
      <c r="S10" s="60"/>
      <c r="T10" s="60"/>
      <c r="U10" s="60"/>
      <c r="V10" s="60"/>
      <c r="W10" s="60"/>
      <c r="X10" s="58"/>
      <c r="Z10" s="54"/>
    </row>
    <row r="11" spans="2:26" ht="5.25" customHeight="1" x14ac:dyDescent="0.35">
      <c r="B11" s="53"/>
      <c r="G11" s="35"/>
      <c r="Z11" s="54"/>
    </row>
    <row r="12" spans="2:26" ht="15.75" customHeight="1" thickBot="1" x14ac:dyDescent="0.3">
      <c r="B12" s="53"/>
      <c r="E12" s="41" t="s">
        <v>44</v>
      </c>
      <c r="H12" s="40"/>
      <c r="I12" s="40"/>
      <c r="J12" s="40"/>
      <c r="K12" s="40"/>
      <c r="L12" s="40"/>
      <c r="M12" s="40"/>
      <c r="N12" s="40"/>
      <c r="S12" s="45" t="s">
        <v>30</v>
      </c>
      <c r="T12" s="46"/>
      <c r="U12" s="46"/>
      <c r="V12" s="46"/>
      <c r="W12" s="46"/>
      <c r="X12" s="47"/>
      <c r="Z12" s="54"/>
    </row>
    <row r="13" spans="2:26" ht="16.5" customHeight="1" thickTop="1" thickBot="1" x14ac:dyDescent="0.3">
      <c r="B13" s="53"/>
      <c r="F13"/>
      <c r="G13"/>
      <c r="H13"/>
      <c r="J13"/>
      <c r="K13"/>
      <c r="L13"/>
      <c r="M13"/>
      <c r="P13"/>
      <c r="Q13"/>
      <c r="R13"/>
      <c r="S13" s="48" t="s">
        <v>31</v>
      </c>
      <c r="T13" s="49"/>
      <c r="U13" s="49"/>
      <c r="V13" s="49"/>
      <c r="W13" s="49"/>
      <c r="X13" s="38">
        <v>50</v>
      </c>
      <c r="Z13" s="54"/>
    </row>
    <row r="14" spans="2:26" ht="16.5" customHeight="1" thickTop="1" thickBot="1" x14ac:dyDescent="0.3">
      <c r="B14" s="53"/>
      <c r="E14" t="s">
        <v>42</v>
      </c>
      <c r="J14"/>
      <c r="K14"/>
      <c r="L14"/>
      <c r="M14"/>
      <c r="P14"/>
      <c r="Q14"/>
      <c r="R14"/>
      <c r="S14" s="48" t="s">
        <v>32</v>
      </c>
      <c r="T14" s="49"/>
      <c r="U14" s="49"/>
      <c r="V14" s="49"/>
      <c r="W14" s="49"/>
      <c r="X14" s="38">
        <v>3.5</v>
      </c>
      <c r="Z14" s="54"/>
    </row>
    <row r="15" spans="2:26" ht="16.5" thickTop="1" thickBot="1" x14ac:dyDescent="0.3">
      <c r="B15" s="53"/>
      <c r="E15" s="52" t="s">
        <v>43</v>
      </c>
      <c r="J15"/>
      <c r="K15"/>
      <c r="L15"/>
      <c r="M15"/>
      <c r="P15"/>
      <c r="Q15"/>
      <c r="R15"/>
      <c r="S15" s="48" t="s">
        <v>33</v>
      </c>
      <c r="T15" s="49"/>
      <c r="U15" s="49"/>
      <c r="V15" s="49"/>
      <c r="W15" s="49"/>
      <c r="X15" s="37">
        <v>0.3</v>
      </c>
      <c r="Z15" s="54"/>
    </row>
    <row r="16" spans="2:26" ht="16.5" thickTop="1" thickBot="1" x14ac:dyDescent="0.3">
      <c r="B16" s="53"/>
      <c r="G16"/>
      <c r="H16"/>
      <c r="J16"/>
      <c r="K16"/>
      <c r="L16"/>
      <c r="M16"/>
      <c r="P16"/>
      <c r="Q16"/>
      <c r="R16"/>
      <c r="S16" s="48" t="s">
        <v>34</v>
      </c>
      <c r="T16" s="49"/>
      <c r="U16" s="49"/>
      <c r="V16" s="49"/>
      <c r="W16" s="49"/>
      <c r="X16" s="37">
        <v>0.1</v>
      </c>
      <c r="Z16" s="54"/>
    </row>
    <row r="17" spans="2:26" ht="16.5" thickTop="1" thickBot="1" x14ac:dyDescent="0.3">
      <c r="B17" s="53"/>
      <c r="F17" s="44"/>
      <c r="G17"/>
      <c r="H17"/>
      <c r="J17"/>
      <c r="K17"/>
      <c r="L17"/>
      <c r="M17"/>
      <c r="P17"/>
      <c r="Q17"/>
      <c r="R17"/>
      <c r="S17" s="50" t="s">
        <v>35</v>
      </c>
      <c r="T17" s="51"/>
      <c r="U17" s="51"/>
      <c r="V17" s="51"/>
      <c r="W17" s="51"/>
      <c r="X17" s="37">
        <v>0.2</v>
      </c>
      <c r="Z17" s="54"/>
    </row>
    <row r="18" spans="2:26" ht="16.5" thickTop="1" thickBot="1" x14ac:dyDescent="0.3">
      <c r="B18" s="53"/>
      <c r="Z18" s="54"/>
    </row>
    <row r="19" spans="2:26" ht="60.75" thickBot="1" x14ac:dyDescent="0.3">
      <c r="B19" s="53"/>
      <c r="E19" s="11" t="s">
        <v>0</v>
      </c>
      <c r="F19" s="29" t="s">
        <v>1</v>
      </c>
      <c r="G19" s="29" t="s">
        <v>2</v>
      </c>
      <c r="H19" s="9" t="s">
        <v>3</v>
      </c>
      <c r="I19" s="11" t="s">
        <v>4</v>
      </c>
      <c r="J19" s="33" t="s">
        <v>5</v>
      </c>
      <c r="K19" s="11" t="s">
        <v>6</v>
      </c>
      <c r="L19" s="33" t="s">
        <v>7</v>
      </c>
      <c r="M19" s="29" t="s">
        <v>8</v>
      </c>
      <c r="N19" s="9" t="s">
        <v>9</v>
      </c>
      <c r="O19" s="11" t="s">
        <v>10</v>
      </c>
      <c r="P19" s="10" t="s">
        <v>11</v>
      </c>
      <c r="Q19" s="31" t="s">
        <v>12</v>
      </c>
      <c r="R19" s="31" t="s">
        <v>13</v>
      </c>
      <c r="S19" s="31" t="s">
        <v>14</v>
      </c>
      <c r="T19" s="31" t="s">
        <v>15</v>
      </c>
      <c r="U19" s="32" t="s">
        <v>16</v>
      </c>
      <c r="V19" s="29" t="s">
        <v>17</v>
      </c>
      <c r="W19" s="30" t="s">
        <v>18</v>
      </c>
      <c r="X19" s="1" t="s">
        <v>19</v>
      </c>
      <c r="Z19" s="54"/>
    </row>
    <row r="20" spans="2:26" x14ac:dyDescent="0.25">
      <c r="B20" s="53"/>
      <c r="E20" s="14" t="s">
        <v>20</v>
      </c>
      <c r="F20" s="24">
        <v>175000</v>
      </c>
      <c r="G20" s="24">
        <v>122500</v>
      </c>
      <c r="H20" s="22">
        <f>(F20-G20)/F20</f>
        <v>0.3</v>
      </c>
      <c r="I20" s="15">
        <v>75</v>
      </c>
      <c r="J20" s="42">
        <f t="shared" ref="J20:J28" si="0">F20/I20</f>
        <v>2333.3333333333335</v>
      </c>
      <c r="K20" s="17">
        <v>300</v>
      </c>
      <c r="L20" s="24">
        <f t="shared" ref="L20:L28" si="1">F20/K20</f>
        <v>583.33333333333337</v>
      </c>
      <c r="M20" s="24">
        <v>0</v>
      </c>
      <c r="N20" s="16">
        <f t="shared" ref="N20:N28" si="2">M20/F20</f>
        <v>0</v>
      </c>
      <c r="O20" s="17">
        <v>30</v>
      </c>
      <c r="P20" s="22">
        <f t="shared" ref="P20:P28" si="3">O20*$X$17/365</f>
        <v>1.643835616438356E-2</v>
      </c>
      <c r="Q20" s="24">
        <f t="shared" ref="Q20:Q28" si="4">$X$13*I20</f>
        <v>3750</v>
      </c>
      <c r="R20" s="24">
        <f t="shared" ref="R20:R28" si="5">$X$14*K20</f>
        <v>1050</v>
      </c>
      <c r="S20" s="24">
        <f t="shared" ref="S20:S28" si="6">$X$15*M20</f>
        <v>0</v>
      </c>
      <c r="T20" s="24">
        <f t="shared" ref="T20:T28" si="7">$X$16*F20</f>
        <v>17500</v>
      </c>
      <c r="U20" s="24">
        <f t="shared" ref="U20:U28" si="8">F20*P20</f>
        <v>2876.7123287671229</v>
      </c>
      <c r="V20" s="24">
        <v>1200</v>
      </c>
      <c r="W20" s="24">
        <f t="shared" ref="W20:W28" si="9">F20*H20-Q20-R20-S20-T20-U20-V20</f>
        <v>26123.287671232876</v>
      </c>
      <c r="X20" s="22">
        <f t="shared" ref="X20:X28" si="10">W20/F20</f>
        <v>0.14927592954990215</v>
      </c>
      <c r="Z20" s="54"/>
    </row>
    <row r="21" spans="2:26" x14ac:dyDescent="0.25">
      <c r="B21" s="53"/>
      <c r="E21" s="18" t="s">
        <v>21</v>
      </c>
      <c r="F21" s="25">
        <v>285000</v>
      </c>
      <c r="G21" s="25">
        <v>202350</v>
      </c>
      <c r="H21" s="23">
        <f t="shared" ref="H21:H28" si="11">(F21-G21)/F21</f>
        <v>0.28999999999999998</v>
      </c>
      <c r="I21" s="19">
        <v>96</v>
      </c>
      <c r="J21" s="43">
        <f t="shared" si="0"/>
        <v>2968.75</v>
      </c>
      <c r="K21" s="21">
        <v>2000</v>
      </c>
      <c r="L21" s="25">
        <f t="shared" si="1"/>
        <v>142.5</v>
      </c>
      <c r="M21" s="25">
        <v>3000</v>
      </c>
      <c r="N21" s="20">
        <f t="shared" si="2"/>
        <v>1.0526315789473684E-2</v>
      </c>
      <c r="O21" s="21">
        <v>30</v>
      </c>
      <c r="P21" s="23">
        <f t="shared" si="3"/>
        <v>1.643835616438356E-2</v>
      </c>
      <c r="Q21" s="25">
        <f t="shared" si="4"/>
        <v>4800</v>
      </c>
      <c r="R21" s="25">
        <f t="shared" si="5"/>
        <v>7000</v>
      </c>
      <c r="S21" s="25">
        <f t="shared" si="6"/>
        <v>900</v>
      </c>
      <c r="T21" s="25">
        <f t="shared" si="7"/>
        <v>28500</v>
      </c>
      <c r="U21" s="25">
        <f t="shared" si="8"/>
        <v>4684.9315068493142</v>
      </c>
      <c r="V21" s="25">
        <v>2250</v>
      </c>
      <c r="W21" s="25">
        <f t="shared" si="9"/>
        <v>34515.068493150684</v>
      </c>
      <c r="X21" s="23">
        <f t="shared" si="10"/>
        <v>0.12110550348473924</v>
      </c>
      <c r="Z21" s="54"/>
    </row>
    <row r="22" spans="2:26" x14ac:dyDescent="0.25">
      <c r="B22" s="53"/>
      <c r="E22" s="18" t="s">
        <v>22</v>
      </c>
      <c r="F22" s="25">
        <v>100000</v>
      </c>
      <c r="G22" s="25">
        <v>69000</v>
      </c>
      <c r="H22" s="23">
        <f t="shared" si="11"/>
        <v>0.31</v>
      </c>
      <c r="I22" s="19">
        <v>100</v>
      </c>
      <c r="J22" s="43">
        <f t="shared" si="0"/>
        <v>1000</v>
      </c>
      <c r="K22" s="21">
        <v>800</v>
      </c>
      <c r="L22" s="25">
        <f t="shared" si="1"/>
        <v>125</v>
      </c>
      <c r="M22" s="25">
        <v>7000</v>
      </c>
      <c r="N22" s="20">
        <f t="shared" si="2"/>
        <v>7.0000000000000007E-2</v>
      </c>
      <c r="O22" s="21">
        <v>60</v>
      </c>
      <c r="P22" s="23">
        <f t="shared" si="3"/>
        <v>3.287671232876712E-2</v>
      </c>
      <c r="Q22" s="25">
        <f t="shared" si="4"/>
        <v>5000</v>
      </c>
      <c r="R22" s="25">
        <f t="shared" si="5"/>
        <v>2800</v>
      </c>
      <c r="S22" s="25">
        <f t="shared" si="6"/>
        <v>2100</v>
      </c>
      <c r="T22" s="25">
        <f t="shared" si="7"/>
        <v>10000</v>
      </c>
      <c r="U22" s="25">
        <f t="shared" si="8"/>
        <v>3287.6712328767121</v>
      </c>
      <c r="V22" s="25">
        <v>3000</v>
      </c>
      <c r="W22" s="25">
        <f t="shared" si="9"/>
        <v>4812.3287671232883</v>
      </c>
      <c r="X22" s="23">
        <f t="shared" si="10"/>
        <v>4.8123287671232882E-2</v>
      </c>
      <c r="Z22" s="54"/>
    </row>
    <row r="23" spans="2:26" x14ac:dyDescent="0.25">
      <c r="B23" s="53"/>
      <c r="E23" s="18" t="s">
        <v>23</v>
      </c>
      <c r="F23" s="25">
        <v>400000</v>
      </c>
      <c r="G23" s="25">
        <v>296000</v>
      </c>
      <c r="H23" s="23">
        <f t="shared" si="11"/>
        <v>0.26</v>
      </c>
      <c r="I23" s="19">
        <v>25</v>
      </c>
      <c r="J23" s="43">
        <f t="shared" si="0"/>
        <v>16000</v>
      </c>
      <c r="K23" s="21">
        <v>1000</v>
      </c>
      <c r="L23" s="25">
        <f t="shared" si="1"/>
        <v>400</v>
      </c>
      <c r="M23" s="25">
        <v>30000</v>
      </c>
      <c r="N23" s="20">
        <f t="shared" si="2"/>
        <v>7.4999999999999997E-2</v>
      </c>
      <c r="O23" s="21">
        <v>120</v>
      </c>
      <c r="P23" s="23">
        <f t="shared" si="3"/>
        <v>6.575342465753424E-2</v>
      </c>
      <c r="Q23" s="25">
        <f t="shared" si="4"/>
        <v>1250</v>
      </c>
      <c r="R23" s="25">
        <f t="shared" si="5"/>
        <v>3500</v>
      </c>
      <c r="S23" s="25">
        <f t="shared" si="6"/>
        <v>9000</v>
      </c>
      <c r="T23" s="25">
        <f t="shared" si="7"/>
        <v>40000</v>
      </c>
      <c r="U23" s="25">
        <f t="shared" si="8"/>
        <v>26301.369863013697</v>
      </c>
      <c r="V23" s="25">
        <v>12000</v>
      </c>
      <c r="W23" s="25">
        <f t="shared" si="9"/>
        <v>11948.630136986303</v>
      </c>
      <c r="X23" s="23">
        <f t="shared" si="10"/>
        <v>2.9871575342465758E-2</v>
      </c>
      <c r="Z23" s="54"/>
    </row>
    <row r="24" spans="2:26" x14ac:dyDescent="0.25">
      <c r="B24" s="53"/>
      <c r="E24" s="18" t="s">
        <v>24</v>
      </c>
      <c r="F24" s="25">
        <v>500000</v>
      </c>
      <c r="G24" s="25">
        <v>410000</v>
      </c>
      <c r="H24" s="23">
        <f t="shared" si="11"/>
        <v>0.18</v>
      </c>
      <c r="I24" s="19">
        <v>10</v>
      </c>
      <c r="J24" s="43">
        <f t="shared" si="0"/>
        <v>50000</v>
      </c>
      <c r="K24" s="21">
        <v>50</v>
      </c>
      <c r="L24" s="25">
        <f t="shared" si="1"/>
        <v>10000</v>
      </c>
      <c r="M24" s="25">
        <v>0</v>
      </c>
      <c r="N24" s="20">
        <f t="shared" si="2"/>
        <v>0</v>
      </c>
      <c r="O24" s="21">
        <v>15</v>
      </c>
      <c r="P24" s="23">
        <f t="shared" si="3"/>
        <v>8.21917808219178E-3</v>
      </c>
      <c r="Q24" s="25">
        <f t="shared" si="4"/>
        <v>500</v>
      </c>
      <c r="R24" s="25">
        <f t="shared" si="5"/>
        <v>175</v>
      </c>
      <c r="S24" s="25">
        <f t="shared" si="6"/>
        <v>0</v>
      </c>
      <c r="T24" s="25">
        <f t="shared" si="7"/>
        <v>50000</v>
      </c>
      <c r="U24" s="25">
        <f t="shared" si="8"/>
        <v>4109.58904109589</v>
      </c>
      <c r="V24" s="25">
        <v>21000</v>
      </c>
      <c r="W24" s="25">
        <f t="shared" si="9"/>
        <v>14215.410958904111</v>
      </c>
      <c r="X24" s="23">
        <f t="shared" si="10"/>
        <v>2.843082191780822E-2</v>
      </c>
      <c r="Z24" s="54"/>
    </row>
    <row r="25" spans="2:26" x14ac:dyDescent="0.25">
      <c r="B25" s="53"/>
      <c r="E25" s="18" t="s">
        <v>25</v>
      </c>
      <c r="F25" s="25">
        <v>100000</v>
      </c>
      <c r="G25" s="25">
        <v>75000</v>
      </c>
      <c r="H25" s="23">
        <f t="shared" si="11"/>
        <v>0.25</v>
      </c>
      <c r="I25" s="19">
        <v>52</v>
      </c>
      <c r="J25" s="43">
        <f t="shared" si="0"/>
        <v>1923.0769230769231</v>
      </c>
      <c r="K25" s="21">
        <v>520</v>
      </c>
      <c r="L25" s="25">
        <f t="shared" si="1"/>
        <v>192.30769230769232</v>
      </c>
      <c r="M25" s="25">
        <v>1000</v>
      </c>
      <c r="N25" s="20">
        <f t="shared" si="2"/>
        <v>0.01</v>
      </c>
      <c r="O25" s="21">
        <v>90</v>
      </c>
      <c r="P25" s="23">
        <f t="shared" si="3"/>
        <v>4.9315068493150684E-2</v>
      </c>
      <c r="Q25" s="25">
        <f t="shared" si="4"/>
        <v>2600</v>
      </c>
      <c r="R25" s="25">
        <f t="shared" si="5"/>
        <v>1820</v>
      </c>
      <c r="S25" s="25">
        <f t="shared" si="6"/>
        <v>300</v>
      </c>
      <c r="T25" s="25">
        <f t="shared" si="7"/>
        <v>10000</v>
      </c>
      <c r="U25" s="25">
        <f t="shared" si="8"/>
        <v>4931.5068493150684</v>
      </c>
      <c r="V25" s="25">
        <v>3000</v>
      </c>
      <c r="W25" s="25">
        <f t="shared" si="9"/>
        <v>2348.4931506849316</v>
      </c>
      <c r="X25" s="23">
        <f t="shared" si="10"/>
        <v>2.3484931506849317E-2</v>
      </c>
      <c r="Z25" s="54"/>
    </row>
    <row r="26" spans="2:26" x14ac:dyDescent="0.25">
      <c r="B26" s="53"/>
      <c r="E26" s="18" t="s">
        <v>26</v>
      </c>
      <c r="F26" s="25">
        <v>225000</v>
      </c>
      <c r="G26" s="25">
        <v>171000</v>
      </c>
      <c r="H26" s="23">
        <f t="shared" si="11"/>
        <v>0.24</v>
      </c>
      <c r="I26" s="19">
        <v>64</v>
      </c>
      <c r="J26" s="43">
        <f t="shared" si="0"/>
        <v>3515.625</v>
      </c>
      <c r="K26" s="21">
        <v>5000</v>
      </c>
      <c r="L26" s="25">
        <f t="shared" si="1"/>
        <v>45</v>
      </c>
      <c r="M26" s="25">
        <v>20000</v>
      </c>
      <c r="N26" s="20">
        <f t="shared" si="2"/>
        <v>8.8888888888888892E-2</v>
      </c>
      <c r="O26" s="21">
        <v>90</v>
      </c>
      <c r="P26" s="23">
        <f t="shared" si="3"/>
        <v>4.9315068493150684E-2</v>
      </c>
      <c r="Q26" s="25">
        <f t="shared" si="4"/>
        <v>3200</v>
      </c>
      <c r="R26" s="25">
        <f t="shared" si="5"/>
        <v>17500</v>
      </c>
      <c r="S26" s="25">
        <f t="shared" si="6"/>
        <v>6000</v>
      </c>
      <c r="T26" s="25">
        <f t="shared" si="7"/>
        <v>22500</v>
      </c>
      <c r="U26" s="25">
        <f t="shared" si="8"/>
        <v>11095.890410958904</v>
      </c>
      <c r="V26" s="25">
        <v>4500</v>
      </c>
      <c r="W26" s="25">
        <f t="shared" si="9"/>
        <v>-10795.890410958904</v>
      </c>
      <c r="X26" s="23">
        <f t="shared" si="10"/>
        <v>-4.7981735159817351E-2</v>
      </c>
      <c r="Z26" s="54"/>
    </row>
    <row r="27" spans="2:26" x14ac:dyDescent="0.25">
      <c r="B27" s="53"/>
      <c r="E27" s="18" t="s">
        <v>27</v>
      </c>
      <c r="F27" s="25">
        <v>200000</v>
      </c>
      <c r="G27" s="25">
        <v>164000</v>
      </c>
      <c r="H27" s="23">
        <f t="shared" si="11"/>
        <v>0.18</v>
      </c>
      <c r="I27" s="19">
        <v>22</v>
      </c>
      <c r="J27" s="43">
        <f t="shared" si="0"/>
        <v>9090.9090909090901</v>
      </c>
      <c r="K27" s="21">
        <v>1200</v>
      </c>
      <c r="L27" s="25">
        <f t="shared" si="1"/>
        <v>166.66666666666666</v>
      </c>
      <c r="M27" s="25">
        <v>20000</v>
      </c>
      <c r="N27" s="20">
        <f t="shared" si="2"/>
        <v>0.1</v>
      </c>
      <c r="O27" s="21">
        <v>120</v>
      </c>
      <c r="P27" s="23">
        <f t="shared" si="3"/>
        <v>6.575342465753424E-2</v>
      </c>
      <c r="Q27" s="25">
        <f t="shared" si="4"/>
        <v>1100</v>
      </c>
      <c r="R27" s="25">
        <f t="shared" si="5"/>
        <v>4200</v>
      </c>
      <c r="S27" s="25">
        <f t="shared" si="6"/>
        <v>6000</v>
      </c>
      <c r="T27" s="25">
        <f t="shared" si="7"/>
        <v>20000</v>
      </c>
      <c r="U27" s="25">
        <f t="shared" si="8"/>
        <v>13150.684931506848</v>
      </c>
      <c r="V27" s="25">
        <v>6000</v>
      </c>
      <c r="W27" s="25">
        <f t="shared" si="9"/>
        <v>-14450.684931506848</v>
      </c>
      <c r="X27" s="23">
        <f t="shared" si="10"/>
        <v>-7.2253424657534246E-2</v>
      </c>
      <c r="Z27" s="54"/>
    </row>
    <row r="28" spans="2:26" x14ac:dyDescent="0.25">
      <c r="B28" s="53"/>
      <c r="E28" s="18" t="s">
        <v>28</v>
      </c>
      <c r="F28" s="25">
        <v>50000</v>
      </c>
      <c r="G28" s="25">
        <v>38500</v>
      </c>
      <c r="H28" s="23">
        <f t="shared" si="11"/>
        <v>0.23</v>
      </c>
      <c r="I28" s="19">
        <v>35</v>
      </c>
      <c r="J28" s="43">
        <f t="shared" si="0"/>
        <v>1428.5714285714287</v>
      </c>
      <c r="K28" s="21">
        <v>600</v>
      </c>
      <c r="L28" s="25">
        <f t="shared" si="1"/>
        <v>83.333333333333329</v>
      </c>
      <c r="M28" s="25">
        <v>6500</v>
      </c>
      <c r="N28" s="20">
        <f t="shared" si="2"/>
        <v>0.13</v>
      </c>
      <c r="O28" s="21">
        <v>180</v>
      </c>
      <c r="P28" s="23">
        <f t="shared" si="3"/>
        <v>9.8630136986301367E-2</v>
      </c>
      <c r="Q28" s="25">
        <f t="shared" si="4"/>
        <v>1750</v>
      </c>
      <c r="R28" s="25">
        <f t="shared" si="5"/>
        <v>2100</v>
      </c>
      <c r="S28" s="25">
        <f t="shared" si="6"/>
        <v>1950</v>
      </c>
      <c r="T28" s="25">
        <f t="shared" si="7"/>
        <v>5000</v>
      </c>
      <c r="U28" s="25">
        <f t="shared" si="8"/>
        <v>4931.5068493150684</v>
      </c>
      <c r="V28" s="25">
        <v>1500</v>
      </c>
      <c r="W28" s="25">
        <f t="shared" si="9"/>
        <v>-5731.5068493150684</v>
      </c>
      <c r="X28" s="23">
        <f t="shared" si="10"/>
        <v>-0.11463013698630137</v>
      </c>
      <c r="Z28" s="54"/>
    </row>
    <row r="29" spans="2:26" x14ac:dyDescent="0.25">
      <c r="B29" s="53"/>
      <c r="E29" s="2"/>
      <c r="F29" s="26"/>
      <c r="G29" s="26"/>
      <c r="H29" s="4"/>
      <c r="I29" s="3"/>
      <c r="J29" s="26"/>
      <c r="K29" s="7"/>
      <c r="L29" s="26"/>
      <c r="M29" s="26"/>
      <c r="N29" s="4"/>
      <c r="O29" s="7"/>
      <c r="P29" s="4"/>
      <c r="Q29" s="26"/>
      <c r="R29" s="26"/>
      <c r="S29" s="26"/>
      <c r="T29" s="26"/>
      <c r="U29" s="26"/>
      <c r="V29" s="26"/>
      <c r="W29" s="26"/>
      <c r="X29" s="4"/>
      <c r="Z29" s="54"/>
    </row>
    <row r="30" spans="2:26" x14ac:dyDescent="0.25">
      <c r="B30" s="53"/>
      <c r="E30" s="5" t="s">
        <v>29</v>
      </c>
      <c r="F30" s="27">
        <f>SUM(F20:F28)</f>
        <v>2035000</v>
      </c>
      <c r="G30" s="27">
        <f>SUM(G20:G28)</f>
        <v>1548350</v>
      </c>
      <c r="H30" s="36">
        <f>(F30-G30)/F30</f>
        <v>0.23914004914004913</v>
      </c>
      <c r="I30" s="5">
        <f>SUM(I20:I28)</f>
        <v>479</v>
      </c>
      <c r="J30" s="27">
        <f>F30/I30</f>
        <v>4248.4342379958243</v>
      </c>
      <c r="K30" s="8">
        <f>SUM(K20:K28)</f>
        <v>11470</v>
      </c>
      <c r="L30" s="27">
        <f>F30/K30</f>
        <v>177.41935483870967</v>
      </c>
      <c r="M30" s="27">
        <f>SUM(M20:M28)</f>
        <v>87500</v>
      </c>
      <c r="N30" s="6">
        <f>M30/F30</f>
        <v>4.2997542997542999E-2</v>
      </c>
      <c r="O30" s="8">
        <f>AVERAGE(O20:O28)</f>
        <v>81.666666666666671</v>
      </c>
      <c r="P30" s="6">
        <f>O30*$X$17/365</f>
        <v>4.474885844748859E-2</v>
      </c>
      <c r="Q30" s="27">
        <f t="shared" ref="Q30:W30" si="12">SUM(Q20:Q28)</f>
        <v>23950</v>
      </c>
      <c r="R30" s="27">
        <f t="shared" si="12"/>
        <v>40145</v>
      </c>
      <c r="S30" s="27">
        <f t="shared" si="12"/>
        <v>26250</v>
      </c>
      <c r="T30" s="27">
        <f t="shared" si="12"/>
        <v>203500</v>
      </c>
      <c r="U30" s="27">
        <f t="shared" si="12"/>
        <v>75369.863013698632</v>
      </c>
      <c r="V30" s="27">
        <f t="shared" si="12"/>
        <v>54450</v>
      </c>
      <c r="W30" s="27">
        <f t="shared" si="12"/>
        <v>62985.136986301361</v>
      </c>
      <c r="X30" s="36">
        <f>W30/F30</f>
        <v>3.0950927265995756E-2</v>
      </c>
      <c r="Z30" s="54"/>
    </row>
    <row r="31" spans="2:26" x14ac:dyDescent="0.25">
      <c r="B31" s="53"/>
      <c r="Z31" s="54"/>
    </row>
    <row r="32" spans="2:26" x14ac:dyDescent="0.25">
      <c r="B32" s="53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ht="5.25" customHeight="1" x14ac:dyDescent="0.25"/>
    <row r="34" x14ac:dyDescent="0.25"/>
  </sheetData>
  <mergeCells count="6">
    <mergeCell ref="S12:X12"/>
    <mergeCell ref="S16:W16"/>
    <mergeCell ref="S17:W17"/>
    <mergeCell ref="S13:W13"/>
    <mergeCell ref="S14:W14"/>
    <mergeCell ref="S15:W15"/>
  </mergeCells>
  <conditionalFormatting sqref="J29">
    <cfRule type="cellIs" dxfId="8" priority="9" operator="between">
      <formula>0.1</formula>
      <formula>0.2</formula>
    </cfRule>
  </conditionalFormatting>
  <conditionalFormatting sqref="L29">
    <cfRule type="cellIs" dxfId="7" priority="8" operator="between">
      <formula>0.1</formula>
      <formula>0.2</formula>
    </cfRule>
  </conditionalFormatting>
  <conditionalFormatting sqref="N29">
    <cfRule type="cellIs" dxfId="6" priority="7" operator="between">
      <formula>0.1</formula>
      <formula>0.2</formula>
    </cfRule>
  </conditionalFormatting>
  <conditionalFormatting sqref="P29">
    <cfRule type="cellIs" dxfId="5" priority="13" operator="between">
      <formula>0.05</formula>
      <formula>0.07</formula>
    </cfRule>
    <cfRule type="cellIs" dxfId="4" priority="14" operator="greaterThan">
      <formula>0.07</formula>
    </cfRule>
  </conditionalFormatting>
  <conditionalFormatting sqref="X20:X28">
    <cfRule type="cellIs" dxfId="3" priority="10" operator="between">
      <formula>0</formula>
      <formula>0.01</formula>
    </cfRule>
    <cfRule type="cellIs" dxfId="2" priority="11" operator="lessThan">
      <formula>0</formula>
    </cfRule>
    <cfRule type="cellIs" dxfId="1" priority="12" operator="greaterThan">
      <formula>0.06</formula>
    </cfRule>
  </conditionalFormatting>
  <conditionalFormatting sqref="X29">
    <cfRule type="cellIs" dxfId="0" priority="6" operator="between">
      <formula>0.1</formula>
      <formula>0.2</formula>
    </cfRule>
  </conditionalFormatting>
  <pageMargins left="0.7" right="0.7" top="0.75" bottom="0.75" header="0.3" footer="0.3"/>
  <pageSetup orientation="portrait" r:id="rId1"/>
  <ignoredErrors>
    <ignoredError sqref="L30 J30 H3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ProfitOptics Cust Profit Model</vt:lpstr>
    </vt:vector>
  </TitlesOfParts>
  <Company>ProfitOptics,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ProfitOptics Customer Profitability Model</dc:title>
  <dc:subject>ProfitOptics Customer Profitability Model</dc:subject>
  <dc:creator>Tony Pericle</dc:creator>
  <cp:keywords>ProfitOptics, Profit</cp:keywords>
  <dc:description>For more information, contact info@profitoptics.com</dc:description>
  <cp:lastModifiedBy>Nick Pericle</cp:lastModifiedBy>
  <dcterms:created xsi:type="dcterms:W3CDTF">2022-03-04T04:35:58Z</dcterms:created>
  <dcterms:modified xsi:type="dcterms:W3CDTF">2024-08-29T15:59:20Z</dcterms:modified>
</cp:coreProperties>
</file>